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uvaneswari\Desktop\"/>
    </mc:Choice>
  </mc:AlternateContent>
  <xr:revisionPtr revIDLastSave="0" documentId="8_{5E1BB1E7-8143-4F87-BB25-07954475B96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v+Cap" sheetId="4" r:id="rId1"/>
    <sheet name="Sheet1" sheetId="5" r:id="rId2"/>
  </sheets>
  <definedNames>
    <definedName name="_xlnm.Print_Area" localSheetId="0">'Rev+Cap'!$A$1:$L$86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6" i="4" l="1"/>
  <c r="I74" i="4" l="1"/>
  <c r="J73" i="4"/>
  <c r="L73" i="4" s="1"/>
  <c r="K65" i="4"/>
  <c r="K54" i="4"/>
  <c r="K53" i="4"/>
  <c r="K51" i="4"/>
  <c r="K52" i="4"/>
  <c r="K50" i="4"/>
  <c r="K48" i="4"/>
  <c r="K47" i="4"/>
  <c r="K16" i="4"/>
  <c r="K17" i="4"/>
  <c r="K13" i="4"/>
  <c r="G35" i="4"/>
  <c r="G40" i="4" s="1"/>
  <c r="K36" i="4"/>
  <c r="I39" i="4"/>
  <c r="F39" i="4"/>
  <c r="J35" i="4"/>
  <c r="I31" i="4"/>
  <c r="I25" i="4"/>
  <c r="I21" i="4"/>
  <c r="I18" i="4"/>
  <c r="I9" i="4"/>
  <c r="I26" i="4" l="1"/>
  <c r="I44" i="4"/>
  <c r="J40" i="4"/>
  <c r="I40" i="4"/>
  <c r="J21" i="4"/>
  <c r="J26" i="4" s="1"/>
  <c r="G21" i="4"/>
  <c r="G26" i="4" s="1"/>
  <c r="G59" i="4" s="1"/>
  <c r="L26" i="4" l="1"/>
  <c r="F66" i="4"/>
  <c r="K66" i="4" s="1"/>
  <c r="F70" i="4"/>
  <c r="F75" i="4" s="1"/>
  <c r="K75" i="4" s="1"/>
  <c r="G70" i="4"/>
  <c r="G75" i="4" s="1"/>
  <c r="L75" i="4" s="1"/>
  <c r="F56" i="4"/>
  <c r="F49" i="4"/>
  <c r="F44" i="4"/>
  <c r="F31" i="4"/>
  <c r="K31" i="4" s="1"/>
  <c r="F25" i="4"/>
  <c r="F21" i="4"/>
  <c r="K21" i="4" s="1"/>
  <c r="F18" i="4"/>
  <c r="K18" i="4" s="1"/>
  <c r="F9" i="4"/>
  <c r="I56" i="4"/>
  <c r="I49" i="4"/>
  <c r="L72" i="4"/>
  <c r="K72" i="4"/>
  <c r="I70" i="4"/>
  <c r="K62" i="4"/>
  <c r="K37" i="4"/>
  <c r="K30" i="4"/>
  <c r="K20" i="4"/>
  <c r="L21" i="4"/>
  <c r="K28" i="4"/>
  <c r="K55" i="4"/>
  <c r="K69" i="4"/>
  <c r="L68" i="4"/>
  <c r="K68" i="4"/>
  <c r="K43" i="4"/>
  <c r="K42" i="4"/>
  <c r="K29" i="4"/>
  <c r="K38" i="4"/>
  <c r="K24" i="4"/>
  <c r="K23" i="4"/>
  <c r="L20" i="4"/>
  <c r="K8" i="4"/>
  <c r="K7" i="4"/>
  <c r="J59" i="4"/>
  <c r="L59" i="4" s="1"/>
  <c r="L70" i="4" l="1"/>
  <c r="K56" i="4"/>
  <c r="I58" i="4"/>
  <c r="K49" i="4"/>
  <c r="I76" i="4"/>
  <c r="F40" i="4"/>
  <c r="F76" i="4"/>
  <c r="G76" i="4"/>
  <c r="F58" i="4"/>
  <c r="F26" i="4"/>
  <c r="K26" i="4" s="1"/>
  <c r="K9" i="4"/>
  <c r="K39" i="4"/>
  <c r="K70" i="4"/>
  <c r="E26" i="4"/>
  <c r="D26" i="4"/>
  <c r="D44" i="4"/>
  <c r="D40" i="4"/>
  <c r="K58" i="4" l="1"/>
  <c r="K76" i="4"/>
  <c r="K40" i="4"/>
  <c r="G77" i="4"/>
  <c r="F59" i="4"/>
  <c r="I59" i="4"/>
  <c r="I77" i="4" s="1"/>
  <c r="F79" i="4" l="1"/>
  <c r="F77" i="4"/>
  <c r="G79" i="4"/>
  <c r="K77" i="4"/>
  <c r="I79" i="4"/>
  <c r="F78" i="4"/>
  <c r="K59" i="4"/>
  <c r="L76" i="4"/>
  <c r="J77" i="4"/>
  <c r="J79" i="4" s="1"/>
  <c r="H44" i="4"/>
  <c r="L77" i="4" l="1"/>
  <c r="L79" i="4"/>
  <c r="F80" i="4"/>
  <c r="I80" i="4"/>
  <c r="K79" i="4"/>
  <c r="I78" i="4"/>
  <c r="K78" i="4" s="1"/>
  <c r="K44" i="4"/>
  <c r="H40" i="4"/>
  <c r="H26" i="4"/>
  <c r="K80" i="4" l="1"/>
  <c r="L40" i="4"/>
  <c r="D58" i="4"/>
  <c r="H58" i="4"/>
</calcChain>
</file>

<file path=xl/sharedStrings.xml><?xml version="1.0" encoding="utf-8"?>
<sst xmlns="http://schemas.openxmlformats.org/spreadsheetml/2006/main" count="131" uniqueCount="119">
  <si>
    <t>Sl. No.</t>
  </si>
  <si>
    <t>Scheme</t>
  </si>
  <si>
    <t>Head of Account</t>
  </si>
  <si>
    <t>Aid to Bangladesh</t>
  </si>
  <si>
    <t>MINISTRY OF SHIPPING (Grant No.87)</t>
  </si>
  <si>
    <t>Secretariat</t>
  </si>
  <si>
    <t>Sagarmala</t>
  </si>
  <si>
    <t>Shipping &amp; Ship Building</t>
  </si>
  <si>
    <t>Grants to IWAI</t>
  </si>
  <si>
    <t>Indian Maritime University</t>
  </si>
  <si>
    <t>Director General Shipping</t>
  </si>
  <si>
    <t>BE 2017-18</t>
  </si>
  <si>
    <t>RE 2017-18</t>
  </si>
  <si>
    <t>Revenue</t>
  </si>
  <si>
    <t>Capital</t>
  </si>
  <si>
    <t>Rev</t>
  </si>
  <si>
    <t>Cap</t>
  </si>
  <si>
    <t>Projects of VOCPT</t>
  </si>
  <si>
    <t>Projects of Cochin Port Trust</t>
  </si>
  <si>
    <t>Projects of Chennai Port Trust</t>
  </si>
  <si>
    <t>Projects of Mormugao Port Trust</t>
  </si>
  <si>
    <t>Swachchata Action Plan</t>
  </si>
  <si>
    <t>Assistance to ALHW</t>
  </si>
  <si>
    <t>Research &amp; Development (Port)</t>
  </si>
  <si>
    <t>Sagarmala Community Dev Fund</t>
  </si>
  <si>
    <t>Studies &amp; Administration Expenditure</t>
  </si>
  <si>
    <t>Coastal Shipping Berth (3051)</t>
  </si>
  <si>
    <t>Sagarmala Projects (3051)</t>
  </si>
  <si>
    <t>Coastal Shipping Berth (3601)</t>
  </si>
  <si>
    <t>Sagarmala Projects (3601)</t>
  </si>
  <si>
    <t>Total- Ship Building</t>
  </si>
  <si>
    <t>Total Development of Ports</t>
  </si>
  <si>
    <t>Total Sagarmala</t>
  </si>
  <si>
    <t>DGLL</t>
  </si>
  <si>
    <t>Contribution to IMO</t>
  </si>
  <si>
    <t>Inland Water Transport Authority of India</t>
  </si>
  <si>
    <t>IWAI-Grants in Aid Salaries</t>
  </si>
  <si>
    <t>IWT-NER</t>
  </si>
  <si>
    <t>Secretariat- Economic Services</t>
  </si>
  <si>
    <t>3051.01.108.03</t>
  </si>
  <si>
    <t>3051.01.108.04</t>
  </si>
  <si>
    <t>3051.01.108.05</t>
  </si>
  <si>
    <t>3051.01.108.06</t>
  </si>
  <si>
    <t>3051.01.108.08</t>
  </si>
  <si>
    <t>3051.02.001(R)
3051.02.798(R)
5051.02.200 (c)</t>
  </si>
  <si>
    <t>3051.80.004.01</t>
  </si>
  <si>
    <t>3051.80.800.03</t>
  </si>
  <si>
    <t>3051.01.001.01.01</t>
  </si>
  <si>
    <t>3051.01.001.01.00</t>
  </si>
  <si>
    <t>3051.01.001.01.03</t>
  </si>
  <si>
    <t>3051.01.001.01.04</t>
  </si>
  <si>
    <t>3601.08.111.11.00</t>
  </si>
  <si>
    <t>3601.08.111.10.00</t>
  </si>
  <si>
    <t>2852.06.102.03.00</t>
  </si>
  <si>
    <t>2852.06.102.21.00</t>
  </si>
  <si>
    <t>3051.03 (R)
5051.03 (c)</t>
  </si>
  <si>
    <t>3052.80.003</t>
  </si>
  <si>
    <t>3052.80.798</t>
  </si>
  <si>
    <t>3051.80.004.04</t>
  </si>
  <si>
    <t>3056.00.190.01.00.35</t>
  </si>
  <si>
    <t>3056.00.798.01.01.31</t>
  </si>
  <si>
    <t xml:space="preserve"> </t>
  </si>
  <si>
    <t>3051.01.108.01</t>
  </si>
  <si>
    <t>Research &amp;Dev Schemes(Shipbuilding)</t>
  </si>
  <si>
    <t xml:space="preserve">Subsidy to all Indian Shipping except Defence PSU Shipyards </t>
  </si>
  <si>
    <t>Oil Pollution</t>
  </si>
  <si>
    <t xml:space="preserve">
2852.06.102.16</t>
  </si>
  <si>
    <t>3451.00.090.58</t>
  </si>
  <si>
    <t>3056.00.190.09.00.35</t>
  </si>
  <si>
    <t>3056.00.190.11.00.45</t>
  </si>
  <si>
    <t>Grant for creation of capital assets</t>
  </si>
  <si>
    <t>Interest</t>
  </si>
  <si>
    <t>3056.00.190.01.00.31</t>
  </si>
  <si>
    <t>6858.02.190.25.01</t>
  </si>
  <si>
    <t>2552.00.472.01</t>
  </si>
  <si>
    <t>2552.00.314.01</t>
  </si>
  <si>
    <t>3056.00.190.10.00.35</t>
  </si>
  <si>
    <t>% of Exp wrt BE+R/S</t>
  </si>
  <si>
    <t>E-governence</t>
  </si>
  <si>
    <t>Total Secretariat - Economic Services</t>
  </si>
  <si>
    <t>Development of  Major Ports</t>
  </si>
  <si>
    <t>Development of Minor Ports</t>
  </si>
  <si>
    <t xml:space="preserve">Total </t>
  </si>
  <si>
    <t>Oil Pollution and Research &amp; Development.</t>
  </si>
  <si>
    <t>CENTRAL SECTOR SCHEMES PROJECTS</t>
  </si>
  <si>
    <t>ESTABLISHMENT EXPENDITURE OF THE CENTRE</t>
  </si>
  <si>
    <t>Total</t>
  </si>
  <si>
    <t>Total Inland Water Transport Authority of India</t>
  </si>
  <si>
    <t xml:space="preserve">Inland Water Transport </t>
  </si>
  <si>
    <t>Development of Ports</t>
  </si>
  <si>
    <t>TOTAL CENTRAL SECTOR SCHEMES PROJECTS</t>
  </si>
  <si>
    <t>OTHER CENTRAL SECTOR EXPENDITURE</t>
  </si>
  <si>
    <t>Tariff Authority for Major Ports</t>
  </si>
  <si>
    <t>Kolkata Port Trust</t>
  </si>
  <si>
    <t>Autonomous Bodies</t>
  </si>
  <si>
    <t xml:space="preserve"> Total Autonomous Bodies</t>
  </si>
  <si>
    <t>OTHERS</t>
  </si>
  <si>
    <t>Hooghly Dock and Port Engineers Ltd.</t>
  </si>
  <si>
    <t>Director General of Lighthouses and Lightships</t>
  </si>
  <si>
    <t xml:space="preserve">Recoveries </t>
  </si>
  <si>
    <t>Receipts</t>
  </si>
  <si>
    <t>TOTAL OTHERS</t>
  </si>
  <si>
    <t>Total- Other Central Sector Expenditure</t>
  </si>
  <si>
    <r>
      <t xml:space="preserve">3052.80.001(R)
</t>
    </r>
    <r>
      <rPr>
        <sz val="12"/>
        <color rgb="FFFF0000"/>
        <rFont val="Calibri"/>
        <family val="2"/>
        <scheme val="minor"/>
      </rPr>
      <t>5052.80.800 (c)</t>
    </r>
  </si>
  <si>
    <t>3056.00.190.01.00.36</t>
  </si>
  <si>
    <t>BE 2019-20</t>
  </si>
  <si>
    <t>Transfer to CRIF (Inter Accounts Transfer)</t>
  </si>
  <si>
    <t>5051.01.797.01.00.63</t>
  </si>
  <si>
    <t>Sagarmala Development Company financed from CRIF</t>
  </si>
  <si>
    <t>5051.01.190.01.00.54</t>
  </si>
  <si>
    <t>Sagarmala Development Company (Deduct Recoveries)</t>
  </si>
  <si>
    <t>5051.01.902.01.00.70</t>
  </si>
  <si>
    <t>Grand Total (Net)</t>
  </si>
  <si>
    <t>Grand Total , Net (Revenue &amp; Capital)</t>
  </si>
  <si>
    <t>Grand Total, Gross</t>
  </si>
  <si>
    <t>Grand Total, Gross (Revenue&amp; Capital)</t>
  </si>
  <si>
    <t>Exp as on 30.06.2019</t>
  </si>
  <si>
    <t>Rs. in Lakhs</t>
  </si>
  <si>
    <t>Provisional Expenditure Statement as on 30/06/2019 
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</si>
</sst>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;[Red]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Fill="1" applyBorder="1" applyAlignment="1">
      <alignment horizontal="center" wrapText="1"/>
    </xf>
    <xf numFmtId="0" fontId="6" fillId="0" borderId="0" xfId="0" applyFont="1"/>
    <xf numFmtId="0" fontId="7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165" fontId="4" fillId="0" borderId="0" xfId="0" applyNumberFormat="1" applyFont="1" applyFill="1" applyBorder="1"/>
    <xf numFmtId="165" fontId="9" fillId="0" borderId="0" xfId="0" applyNumberFormat="1" applyFont="1" applyFill="1" applyBorder="1"/>
    <xf numFmtId="165" fontId="3" fillId="0" borderId="0" xfId="0" applyNumberFormat="1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65" fontId="2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11" fillId="0" borderId="0" xfId="0" applyFont="1" applyBorder="1" applyAlignment="1"/>
    <xf numFmtId="0" fontId="1" fillId="0" borderId="3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2" fontId="4" fillId="0" borderId="0" xfId="0" applyNumberFormat="1" applyFont="1" applyFill="1" applyBorder="1"/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/>
    <xf numFmtId="2" fontId="10" fillId="0" borderId="0" xfId="0" applyNumberFormat="1" applyFont="1" applyBorder="1"/>
    <xf numFmtId="0" fontId="10" fillId="0" borderId="0" xfId="0" applyFont="1" applyBorder="1"/>
    <xf numFmtId="0" fontId="1" fillId="0" borderId="0" xfId="0" applyFont="1" applyFill="1" applyBorder="1" applyAlignment="1">
      <alignment horizontal="right" wrapText="1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Border="1"/>
    <xf numFmtId="0" fontId="4" fillId="0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/>
    <xf numFmtId="2" fontId="10" fillId="0" borderId="0" xfId="0" applyNumberFormat="1" applyFont="1" applyFill="1" applyBorder="1"/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2" fontId="2" fillId="0" borderId="0" xfId="0" applyNumberFormat="1" applyFont="1" applyFill="1" applyBorder="1"/>
    <xf numFmtId="2" fontId="1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/>
    </xf>
    <xf numFmtId="165" fontId="9" fillId="0" borderId="0" xfId="0" applyNumberFormat="1" applyFont="1" applyBorder="1"/>
    <xf numFmtId="0" fontId="9" fillId="0" borderId="0" xfId="0" applyFont="1" applyBorder="1"/>
    <xf numFmtId="2" fontId="9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2" fontId="9" fillId="0" borderId="0" xfId="0" applyNumberFormat="1" applyFont="1" applyFill="1" applyBorder="1"/>
    <xf numFmtId="2" fontId="3" fillId="0" borderId="0" xfId="1" applyNumberFormat="1" applyFont="1" applyFill="1" applyBorder="1" applyAlignment="1"/>
    <xf numFmtId="2" fontId="2" fillId="0" borderId="0" xfId="1" applyNumberFormat="1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2" fontId="2" fillId="0" borderId="0" xfId="0" applyNumberFormat="1" applyFont="1" applyBorder="1" applyAlignment="1">
      <alignment horizontal="right"/>
    </xf>
    <xf numFmtId="2" fontId="13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/>
    <xf numFmtId="164" fontId="4" fillId="0" borderId="0" xfId="1" applyFont="1" applyBorder="1"/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top"/>
    </xf>
    <xf numFmtId="2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view="pageBreakPreview" zoomScaleSheetLayoutView="100" workbookViewId="0">
      <selection activeCell="G71" sqref="G71"/>
    </sheetView>
  </sheetViews>
  <sheetFormatPr defaultColWidth="9.140625" defaultRowHeight="15.75" x14ac:dyDescent="0.25"/>
  <cols>
    <col min="1" max="1" width="8.28515625" style="28" customWidth="1"/>
    <col min="2" max="2" width="35.5703125" style="28" customWidth="1"/>
    <col min="3" max="3" width="22.42578125" style="98" customWidth="1"/>
    <col min="4" max="4" width="11.140625" style="98" hidden="1" customWidth="1"/>
    <col min="5" max="5" width="0.85546875" style="98" hidden="1" customWidth="1"/>
    <col min="6" max="6" width="10.85546875" style="98" customWidth="1"/>
    <col min="7" max="7" width="10.7109375" style="98" customWidth="1"/>
    <col min="8" max="8" width="4.85546875" style="98" hidden="1" customWidth="1"/>
    <col min="9" max="9" width="9.28515625" style="86" customWidth="1"/>
    <col min="10" max="10" width="9" style="86" customWidth="1"/>
    <col min="11" max="11" width="10.5703125" style="28" customWidth="1"/>
    <col min="12" max="12" width="9.7109375" style="28" customWidth="1"/>
    <col min="13" max="16384" width="9.140625" style="28"/>
  </cols>
  <sheetData>
    <row r="1" spans="1:17" ht="33.75" customHeight="1" x14ac:dyDescent="0.25">
      <c r="A1" s="118" t="s">
        <v>118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7"/>
    </row>
    <row r="2" spans="1:17" x14ac:dyDescent="0.25">
      <c r="A2" s="120" t="s">
        <v>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27"/>
    </row>
    <row r="3" spans="1:17" ht="12" customHeight="1" x14ac:dyDescent="0.25">
      <c r="A3" s="29"/>
      <c r="B3" s="30"/>
      <c r="C3" s="31"/>
      <c r="D3" s="31"/>
      <c r="E3" s="31"/>
      <c r="F3" s="31"/>
      <c r="G3" s="31"/>
      <c r="H3" s="31"/>
      <c r="I3" s="123" t="s">
        <v>117</v>
      </c>
      <c r="J3" s="123"/>
      <c r="K3" s="123"/>
      <c r="L3" s="123"/>
      <c r="M3" s="32"/>
    </row>
    <row r="4" spans="1:17" s="3" customFormat="1" ht="27.75" customHeight="1" x14ac:dyDescent="0.25">
      <c r="A4" s="33" t="s">
        <v>0</v>
      </c>
      <c r="B4" s="34" t="s">
        <v>1</v>
      </c>
      <c r="C4" s="5" t="s">
        <v>2</v>
      </c>
      <c r="D4" s="122" t="s">
        <v>11</v>
      </c>
      <c r="E4" s="122"/>
      <c r="F4" s="122" t="s">
        <v>105</v>
      </c>
      <c r="G4" s="122"/>
      <c r="H4" s="5" t="s">
        <v>12</v>
      </c>
      <c r="I4" s="122" t="s">
        <v>116</v>
      </c>
      <c r="J4" s="122"/>
      <c r="K4" s="122" t="s">
        <v>77</v>
      </c>
      <c r="L4" s="122"/>
      <c r="M4" s="35"/>
      <c r="N4" s="36"/>
      <c r="O4" s="35"/>
      <c r="P4" s="35"/>
      <c r="Q4" s="5"/>
    </row>
    <row r="5" spans="1:17" s="3" customFormat="1" ht="16.5" customHeight="1" x14ac:dyDescent="0.25">
      <c r="A5" s="126" t="s">
        <v>85</v>
      </c>
      <c r="B5" s="127"/>
      <c r="C5" s="5"/>
      <c r="D5" s="5"/>
      <c r="E5" s="5"/>
      <c r="F5" s="5"/>
      <c r="G5" s="5"/>
      <c r="H5" s="5"/>
      <c r="I5" s="5"/>
      <c r="J5" s="5"/>
      <c r="K5" s="5"/>
      <c r="L5" s="5"/>
      <c r="M5" s="35"/>
      <c r="N5" s="36"/>
      <c r="O5" s="35"/>
      <c r="P5" s="35"/>
      <c r="Q5" s="5"/>
    </row>
    <row r="6" spans="1:17" s="3" customFormat="1" x14ac:dyDescent="0.25">
      <c r="A6" s="37">
        <v>1</v>
      </c>
      <c r="B6" s="23" t="s">
        <v>38</v>
      </c>
      <c r="C6" s="34"/>
      <c r="D6" s="34" t="s">
        <v>13</v>
      </c>
      <c r="E6" s="34" t="s">
        <v>14</v>
      </c>
      <c r="F6" s="34" t="s">
        <v>13</v>
      </c>
      <c r="G6" s="34" t="s">
        <v>14</v>
      </c>
      <c r="H6" s="23"/>
      <c r="I6" s="34" t="s">
        <v>13</v>
      </c>
      <c r="J6" s="34" t="s">
        <v>14</v>
      </c>
      <c r="K6" s="34" t="s">
        <v>15</v>
      </c>
      <c r="L6" s="34" t="s">
        <v>16</v>
      </c>
      <c r="M6" s="36"/>
    </row>
    <row r="7" spans="1:17" s="3" customFormat="1" ht="16.5" customHeight="1" x14ac:dyDescent="0.25">
      <c r="A7" s="33"/>
      <c r="B7" s="27" t="s">
        <v>5</v>
      </c>
      <c r="C7" s="38" t="s">
        <v>67</v>
      </c>
      <c r="D7" s="39"/>
      <c r="E7" s="39"/>
      <c r="F7" s="40">
        <v>5987</v>
      </c>
      <c r="G7" s="34"/>
      <c r="H7" s="23"/>
      <c r="I7" s="40">
        <v>1307.06</v>
      </c>
      <c r="J7" s="34"/>
      <c r="K7" s="41">
        <f>I7*100/F7</f>
        <v>21.831635209620845</v>
      </c>
      <c r="L7" s="42"/>
      <c r="M7" s="36"/>
    </row>
    <row r="8" spans="1:17" s="51" customFormat="1" ht="21" customHeight="1" x14ac:dyDescent="0.25">
      <c r="A8" s="43"/>
      <c r="B8" s="44" t="s">
        <v>78</v>
      </c>
      <c r="C8" s="44" t="s">
        <v>66</v>
      </c>
      <c r="D8" s="45">
        <v>75.03</v>
      </c>
      <c r="E8" s="46"/>
      <c r="F8" s="13">
        <v>84</v>
      </c>
      <c r="G8" s="13"/>
      <c r="H8" s="13">
        <v>0</v>
      </c>
      <c r="I8" s="47">
        <v>0</v>
      </c>
      <c r="J8" s="47"/>
      <c r="K8" s="41">
        <f>I8*100/F8</f>
        <v>0</v>
      </c>
      <c r="L8" s="41"/>
      <c r="M8" s="48"/>
      <c r="N8" s="49"/>
      <c r="O8" s="50"/>
      <c r="P8" s="50"/>
      <c r="Q8" s="49" t="s">
        <v>61</v>
      </c>
    </row>
    <row r="9" spans="1:17" s="51" customFormat="1" ht="14.25" customHeight="1" x14ac:dyDescent="0.25">
      <c r="A9" s="43"/>
      <c r="B9" s="52" t="s">
        <v>79</v>
      </c>
      <c r="C9" s="44"/>
      <c r="D9" s="45"/>
      <c r="E9" s="46"/>
      <c r="F9" s="20">
        <f>SUM(F7:F8)</f>
        <v>6071</v>
      </c>
      <c r="G9" s="13"/>
      <c r="H9" s="13"/>
      <c r="I9" s="53">
        <f>SUM(I7:I8)</f>
        <v>1307.06</v>
      </c>
      <c r="J9" s="47"/>
      <c r="K9" s="41">
        <f>I9*100/F9</f>
        <v>21.529566792950092</v>
      </c>
      <c r="L9" s="41"/>
      <c r="M9" s="48"/>
      <c r="N9" s="49"/>
      <c r="O9" s="50"/>
      <c r="P9" s="50"/>
      <c r="Q9" s="49"/>
    </row>
    <row r="10" spans="1:17" s="51" customFormat="1" ht="14.25" customHeight="1" x14ac:dyDescent="0.25">
      <c r="A10" s="124" t="s">
        <v>84</v>
      </c>
      <c r="B10" s="125"/>
      <c r="C10" s="44"/>
      <c r="D10" s="45"/>
      <c r="E10" s="46"/>
      <c r="F10" s="20"/>
      <c r="G10" s="13"/>
      <c r="H10" s="13"/>
      <c r="I10" s="47"/>
      <c r="J10" s="47"/>
      <c r="K10" s="41"/>
      <c r="L10" s="41"/>
      <c r="M10" s="48"/>
      <c r="N10" s="49"/>
      <c r="O10" s="50"/>
      <c r="P10" s="50"/>
      <c r="Q10" s="49"/>
    </row>
    <row r="11" spans="1:17" s="51" customFormat="1" ht="14.25" customHeight="1" x14ac:dyDescent="0.25">
      <c r="A11" s="25"/>
      <c r="B11" s="26" t="s">
        <v>89</v>
      </c>
      <c r="C11" s="44"/>
      <c r="D11" s="45"/>
      <c r="E11" s="46"/>
      <c r="F11" s="20"/>
      <c r="G11" s="13"/>
      <c r="H11" s="13"/>
      <c r="I11" s="47"/>
      <c r="J11" s="47"/>
      <c r="K11" s="41"/>
      <c r="L11" s="41"/>
      <c r="M11" s="48"/>
      <c r="N11" s="49"/>
      <c r="O11" s="50"/>
      <c r="P11" s="50"/>
      <c r="Q11" s="49"/>
    </row>
    <row r="12" spans="1:17" s="60" customFormat="1" ht="15.75" customHeight="1" x14ac:dyDescent="0.25">
      <c r="A12" s="25">
        <v>2</v>
      </c>
      <c r="B12" s="10" t="s">
        <v>80</v>
      </c>
      <c r="C12" s="54"/>
      <c r="D12" s="55"/>
      <c r="E12" s="56"/>
      <c r="F12" s="20"/>
      <c r="G12" s="20"/>
      <c r="H12" s="20"/>
      <c r="I12" s="53"/>
      <c r="J12" s="53"/>
      <c r="K12" s="41"/>
      <c r="L12" s="41"/>
      <c r="M12" s="57"/>
      <c r="N12" s="58"/>
      <c r="O12" s="59"/>
      <c r="P12" s="59"/>
      <c r="Q12" s="58"/>
    </row>
    <row r="13" spans="1:17" s="51" customFormat="1" x14ac:dyDescent="0.25">
      <c r="A13" s="61"/>
      <c r="B13" s="27" t="s">
        <v>17</v>
      </c>
      <c r="C13" s="38" t="s">
        <v>39</v>
      </c>
      <c r="D13" s="40">
        <v>15</v>
      </c>
      <c r="E13" s="39"/>
      <c r="F13" s="13">
        <v>3700</v>
      </c>
      <c r="G13" s="13"/>
      <c r="H13" s="13">
        <v>0</v>
      </c>
      <c r="I13" s="47">
        <v>3700</v>
      </c>
      <c r="J13" s="47"/>
      <c r="K13" s="41">
        <f>I13*100/F13</f>
        <v>100</v>
      </c>
      <c r="L13" s="41"/>
      <c r="M13" s="48"/>
      <c r="N13" s="49"/>
      <c r="P13" s="50"/>
      <c r="Q13" s="49"/>
    </row>
    <row r="14" spans="1:17" s="51" customFormat="1" x14ac:dyDescent="0.25">
      <c r="A14" s="61"/>
      <c r="B14" s="27" t="s">
        <v>18</v>
      </c>
      <c r="C14" s="38" t="s">
        <v>40</v>
      </c>
      <c r="D14" s="40">
        <v>10</v>
      </c>
      <c r="E14" s="39"/>
      <c r="F14" s="13">
        <v>0</v>
      </c>
      <c r="G14" s="13"/>
      <c r="H14" s="13"/>
      <c r="I14" s="47">
        <v>0</v>
      </c>
      <c r="J14" s="47"/>
      <c r="K14" s="41"/>
      <c r="L14" s="41"/>
      <c r="M14" s="48"/>
      <c r="N14" s="49"/>
      <c r="P14" s="50"/>
      <c r="Q14" s="49"/>
    </row>
    <row r="15" spans="1:17" s="51" customFormat="1" x14ac:dyDescent="0.25">
      <c r="A15" s="61"/>
      <c r="B15" s="27" t="s">
        <v>19</v>
      </c>
      <c r="C15" s="38" t="s">
        <v>41</v>
      </c>
      <c r="D15" s="40">
        <v>10</v>
      </c>
      <c r="E15" s="39"/>
      <c r="F15" s="13">
        <v>0</v>
      </c>
      <c r="G15" s="13"/>
      <c r="H15" s="13"/>
      <c r="I15" s="47">
        <v>0</v>
      </c>
      <c r="J15" s="47"/>
      <c r="K15" s="41"/>
      <c r="L15" s="41"/>
      <c r="M15" s="48"/>
      <c r="N15" s="49"/>
      <c r="P15" s="50"/>
      <c r="Q15" s="49"/>
    </row>
    <row r="16" spans="1:17" s="51" customFormat="1" x14ac:dyDescent="0.25">
      <c r="A16" s="61"/>
      <c r="B16" s="27" t="s">
        <v>20</v>
      </c>
      <c r="C16" s="38" t="s">
        <v>42</v>
      </c>
      <c r="D16" s="40">
        <v>10</v>
      </c>
      <c r="E16" s="39"/>
      <c r="F16" s="13">
        <v>5300</v>
      </c>
      <c r="G16" s="13"/>
      <c r="H16" s="13"/>
      <c r="I16" s="47">
        <v>5300</v>
      </c>
      <c r="J16" s="47"/>
      <c r="K16" s="41">
        <f t="shared" ref="K16:K18" si="0">I16*100/F16</f>
        <v>100</v>
      </c>
      <c r="L16" s="41"/>
      <c r="M16" s="48"/>
      <c r="N16" s="49"/>
      <c r="P16" s="50"/>
      <c r="Q16" s="49"/>
    </row>
    <row r="17" spans="1:17" s="51" customFormat="1" x14ac:dyDescent="0.25">
      <c r="A17" s="61"/>
      <c r="B17" s="27" t="s">
        <v>21</v>
      </c>
      <c r="C17" s="38" t="s">
        <v>43</v>
      </c>
      <c r="D17" s="40">
        <v>8</v>
      </c>
      <c r="E17" s="39"/>
      <c r="F17" s="13">
        <v>800</v>
      </c>
      <c r="G17" s="13"/>
      <c r="H17" s="13"/>
      <c r="I17" s="47">
        <v>0</v>
      </c>
      <c r="J17" s="47"/>
      <c r="K17" s="41">
        <f t="shared" si="0"/>
        <v>0</v>
      </c>
      <c r="L17" s="41"/>
      <c r="M17" s="48"/>
      <c r="N17" s="49"/>
      <c r="P17" s="50"/>
      <c r="Q17" s="49"/>
    </row>
    <row r="18" spans="1:17" s="51" customFormat="1" x14ac:dyDescent="0.25">
      <c r="A18" s="61"/>
      <c r="B18" s="56" t="s">
        <v>82</v>
      </c>
      <c r="C18" s="38"/>
      <c r="D18" s="40"/>
      <c r="E18" s="39"/>
      <c r="F18" s="20">
        <f>SUM(F13:F17)</f>
        <v>9800</v>
      </c>
      <c r="G18" s="13"/>
      <c r="H18" s="13"/>
      <c r="I18" s="53">
        <f>SUM(I13:I17)</f>
        <v>9000</v>
      </c>
      <c r="J18" s="47"/>
      <c r="K18" s="41">
        <f t="shared" si="0"/>
        <v>91.836734693877546</v>
      </c>
      <c r="L18" s="41"/>
      <c r="M18" s="48"/>
      <c r="N18" s="49"/>
      <c r="P18" s="50"/>
      <c r="Q18" s="49"/>
    </row>
    <row r="19" spans="1:17" s="51" customFormat="1" x14ac:dyDescent="0.25">
      <c r="A19" s="37">
        <v>3</v>
      </c>
      <c r="B19" s="23" t="s">
        <v>81</v>
      </c>
      <c r="C19" s="38"/>
      <c r="D19" s="40"/>
      <c r="E19" s="39"/>
      <c r="F19" s="13"/>
      <c r="G19" s="13"/>
      <c r="H19" s="13"/>
      <c r="I19" s="47"/>
      <c r="J19" s="47"/>
      <c r="K19" s="41"/>
      <c r="L19" s="41"/>
      <c r="M19" s="48"/>
      <c r="N19" s="49"/>
      <c r="P19" s="50"/>
      <c r="Q19" s="49"/>
    </row>
    <row r="20" spans="1:17" s="51" customFormat="1" ht="47.25" x14ac:dyDescent="0.25">
      <c r="A20" s="37"/>
      <c r="B20" s="44" t="s">
        <v>22</v>
      </c>
      <c r="C20" s="44" t="s">
        <v>44</v>
      </c>
      <c r="D20" s="45">
        <v>64.23</v>
      </c>
      <c r="E20" s="46">
        <v>94.15</v>
      </c>
      <c r="F20" s="13">
        <v>5538</v>
      </c>
      <c r="G20" s="13">
        <v>5487</v>
      </c>
      <c r="H20" s="13">
        <v>0</v>
      </c>
      <c r="I20" s="47">
        <v>1890.37</v>
      </c>
      <c r="J20" s="47">
        <v>256.58999999999997</v>
      </c>
      <c r="K20" s="41">
        <f>I20*100/F20</f>
        <v>34.134525099313834</v>
      </c>
      <c r="L20" s="41">
        <f>J20*100/G20</f>
        <v>4.6763258611262977</v>
      </c>
      <c r="M20" s="48"/>
      <c r="N20" s="49"/>
      <c r="O20" s="50"/>
      <c r="P20" s="50"/>
      <c r="Q20" s="49"/>
    </row>
    <row r="21" spans="1:17" s="51" customFormat="1" x14ac:dyDescent="0.25">
      <c r="A21" s="37"/>
      <c r="B21" s="56" t="s">
        <v>82</v>
      </c>
      <c r="C21" s="44"/>
      <c r="D21" s="45"/>
      <c r="E21" s="46"/>
      <c r="F21" s="20">
        <f>F20</f>
        <v>5538</v>
      </c>
      <c r="G21" s="20">
        <f>G20</f>
        <v>5487</v>
      </c>
      <c r="H21" s="13"/>
      <c r="I21" s="20">
        <f>I20</f>
        <v>1890.37</v>
      </c>
      <c r="J21" s="20">
        <f>J20</f>
        <v>256.58999999999997</v>
      </c>
      <c r="K21" s="41">
        <f>I21*100/F21</f>
        <v>34.134525099313834</v>
      </c>
      <c r="L21" s="41">
        <f>J21*100/G21</f>
        <v>4.6763258611262977</v>
      </c>
      <c r="M21" s="48"/>
      <c r="N21" s="49"/>
      <c r="O21" s="50"/>
      <c r="P21" s="50"/>
      <c r="Q21" s="49"/>
    </row>
    <row r="22" spans="1:17" s="51" customFormat="1" ht="31.5" x14ac:dyDescent="0.25">
      <c r="A22" s="37">
        <v>4</v>
      </c>
      <c r="B22" s="10" t="s">
        <v>83</v>
      </c>
      <c r="C22" s="44"/>
      <c r="D22" s="45"/>
      <c r="E22" s="46"/>
      <c r="F22" s="13"/>
      <c r="G22" s="13"/>
      <c r="H22" s="13"/>
      <c r="I22" s="47"/>
      <c r="J22" s="47"/>
      <c r="K22" s="41"/>
      <c r="L22" s="41"/>
      <c r="M22" s="48"/>
      <c r="N22" s="49"/>
      <c r="O22" s="50"/>
      <c r="P22" s="50"/>
      <c r="Q22" s="49"/>
    </row>
    <row r="23" spans="1:17" s="51" customFormat="1" x14ac:dyDescent="0.25">
      <c r="A23" s="61"/>
      <c r="B23" s="44" t="s">
        <v>23</v>
      </c>
      <c r="C23" s="44" t="s">
        <v>45</v>
      </c>
      <c r="D23" s="45">
        <v>10</v>
      </c>
      <c r="E23" s="46"/>
      <c r="F23" s="13">
        <v>200</v>
      </c>
      <c r="G23" s="47"/>
      <c r="H23" s="13"/>
      <c r="I23" s="47">
        <v>10.1</v>
      </c>
      <c r="J23" s="47"/>
      <c r="K23" s="41">
        <f>I23*100/F23</f>
        <v>5.05</v>
      </c>
      <c r="L23" s="41"/>
      <c r="M23" s="62"/>
      <c r="N23" s="49"/>
      <c r="O23" s="50"/>
      <c r="P23" s="50"/>
      <c r="Q23" s="49"/>
    </row>
    <row r="24" spans="1:17" s="60" customFormat="1" ht="17.25" customHeight="1" x14ac:dyDescent="0.25">
      <c r="A24" s="61"/>
      <c r="B24" s="44" t="s">
        <v>65</v>
      </c>
      <c r="C24" s="38" t="s">
        <v>46</v>
      </c>
      <c r="D24" s="40">
        <v>12</v>
      </c>
      <c r="E24" s="39"/>
      <c r="F24" s="13">
        <v>400</v>
      </c>
      <c r="G24" s="13"/>
      <c r="H24" s="13">
        <v>0</v>
      </c>
      <c r="I24" s="47">
        <v>0</v>
      </c>
      <c r="J24" s="47"/>
      <c r="K24" s="41">
        <f>I24*100/F24</f>
        <v>0</v>
      </c>
      <c r="L24" s="41"/>
      <c r="M24" s="57"/>
      <c r="N24" s="58"/>
      <c r="O24" s="59"/>
      <c r="P24" s="59"/>
      <c r="Q24" s="58"/>
    </row>
    <row r="25" spans="1:17" s="60" customFormat="1" x14ac:dyDescent="0.25">
      <c r="A25" s="61"/>
      <c r="B25" s="56" t="s">
        <v>82</v>
      </c>
      <c r="C25" s="38"/>
      <c r="D25" s="40"/>
      <c r="E25" s="39"/>
      <c r="F25" s="20">
        <f>F23+F24</f>
        <v>600</v>
      </c>
      <c r="G25" s="13"/>
      <c r="H25" s="13"/>
      <c r="I25" s="20">
        <f>I23+I24</f>
        <v>10.1</v>
      </c>
      <c r="J25" s="47"/>
      <c r="K25" s="41"/>
      <c r="L25" s="41"/>
      <c r="M25" s="57"/>
      <c r="N25" s="58"/>
      <c r="O25" s="59"/>
      <c r="P25" s="59"/>
      <c r="Q25" s="58"/>
    </row>
    <row r="26" spans="1:17" s="51" customFormat="1" ht="14.25" customHeight="1" x14ac:dyDescent="0.25">
      <c r="A26" s="37"/>
      <c r="B26" s="52" t="s">
        <v>31</v>
      </c>
      <c r="C26" s="10"/>
      <c r="D26" s="63" t="e">
        <f>D13+D14+D15+D16+#REF!+D17+D20+D23+D24</f>
        <v>#REF!</v>
      </c>
      <c r="E26" s="63" t="e">
        <f>E20+#REF!+#REF!</f>
        <v>#REF!</v>
      </c>
      <c r="F26" s="20">
        <f>F25+F21+F18</f>
        <v>15938</v>
      </c>
      <c r="G26" s="20">
        <f>G21</f>
        <v>5487</v>
      </c>
      <c r="H26" s="20">
        <f>SUM(H13,H20:H24)</f>
        <v>0</v>
      </c>
      <c r="I26" s="20">
        <f>I25+I21+I18</f>
        <v>10900.47</v>
      </c>
      <c r="J26" s="20">
        <f>J21</f>
        <v>256.58999999999997</v>
      </c>
      <c r="K26" s="41">
        <f>I26*L27121/F26</f>
        <v>0</v>
      </c>
      <c r="L26" s="41">
        <f>J26*100/G26</f>
        <v>4.6763258611262977</v>
      </c>
      <c r="M26" s="64"/>
      <c r="N26" s="21"/>
      <c r="O26" s="65"/>
      <c r="P26" s="66"/>
      <c r="Q26" s="49"/>
    </row>
    <row r="27" spans="1:17" s="51" customFormat="1" ht="15" customHeight="1" x14ac:dyDescent="0.25">
      <c r="A27" s="67">
        <v>5</v>
      </c>
      <c r="B27" s="11" t="s">
        <v>6</v>
      </c>
      <c r="C27" s="68"/>
      <c r="D27" s="69"/>
      <c r="E27" s="70"/>
      <c r="F27" s="21"/>
      <c r="G27" s="21"/>
      <c r="H27" s="22"/>
      <c r="I27" s="71"/>
      <c r="J27" s="71"/>
      <c r="K27" s="72"/>
      <c r="L27" s="72"/>
      <c r="M27" s="64"/>
      <c r="N27" s="21"/>
      <c r="O27" s="66"/>
      <c r="P27" s="50"/>
      <c r="Q27" s="49"/>
    </row>
    <row r="28" spans="1:17" s="51" customFormat="1" ht="15.75" customHeight="1" x14ac:dyDescent="0.25">
      <c r="A28" s="16">
        <v>5.01</v>
      </c>
      <c r="B28" s="73" t="s">
        <v>24</v>
      </c>
      <c r="C28" s="74" t="s">
        <v>47</v>
      </c>
      <c r="D28" s="75">
        <v>30</v>
      </c>
      <c r="E28" s="76"/>
      <c r="F28" s="13">
        <v>4225</v>
      </c>
      <c r="G28" s="14"/>
      <c r="H28" s="15">
        <v>0</v>
      </c>
      <c r="I28" s="77">
        <v>0</v>
      </c>
      <c r="J28" s="77"/>
      <c r="K28" s="72">
        <f>I28*100/F28</f>
        <v>0</v>
      </c>
      <c r="L28" s="72"/>
      <c r="M28" s="48"/>
      <c r="N28" s="49"/>
      <c r="P28" s="50"/>
      <c r="Q28" s="49"/>
    </row>
    <row r="29" spans="1:17" s="51" customFormat="1" ht="15.75" customHeight="1" x14ac:dyDescent="0.25">
      <c r="A29" s="12"/>
      <c r="B29" s="73" t="s">
        <v>25</v>
      </c>
      <c r="C29" s="74" t="s">
        <v>48</v>
      </c>
      <c r="D29" s="75">
        <v>20</v>
      </c>
      <c r="E29" s="76"/>
      <c r="F29" s="13">
        <v>1043</v>
      </c>
      <c r="G29" s="14"/>
      <c r="H29" s="15"/>
      <c r="I29" s="77">
        <v>141.83000000000001</v>
      </c>
      <c r="J29" s="77"/>
      <c r="K29" s="72">
        <f>I29*100/F29</f>
        <v>13.598274209012466</v>
      </c>
      <c r="L29" s="72"/>
      <c r="M29" s="48"/>
      <c r="N29" s="49"/>
      <c r="O29" s="78"/>
      <c r="P29" s="50"/>
      <c r="Q29" s="49"/>
    </row>
    <row r="30" spans="1:17" s="51" customFormat="1" ht="15.75" customHeight="1" x14ac:dyDescent="0.25">
      <c r="A30" s="12"/>
      <c r="B30" s="73" t="s">
        <v>27</v>
      </c>
      <c r="C30" s="74" t="s">
        <v>50</v>
      </c>
      <c r="D30" s="75">
        <v>80</v>
      </c>
      <c r="E30" s="76"/>
      <c r="F30" s="13">
        <v>9732</v>
      </c>
      <c r="G30" s="14"/>
      <c r="H30" s="15"/>
      <c r="I30" s="77">
        <v>0</v>
      </c>
      <c r="J30" s="77"/>
      <c r="K30" s="72">
        <f>I30*100/F30</f>
        <v>0</v>
      </c>
      <c r="L30" s="72"/>
      <c r="M30" s="48"/>
      <c r="N30" s="49"/>
      <c r="O30" s="78"/>
      <c r="P30" s="50"/>
      <c r="Q30" s="49"/>
    </row>
    <row r="31" spans="1:17" s="51" customFormat="1" ht="15.75" customHeight="1" x14ac:dyDescent="0.25">
      <c r="A31" s="12"/>
      <c r="B31" s="79" t="s">
        <v>86</v>
      </c>
      <c r="C31" s="74"/>
      <c r="D31" s="75"/>
      <c r="E31" s="76"/>
      <c r="F31" s="20">
        <f>F28+F29+F30</f>
        <v>15000</v>
      </c>
      <c r="G31" s="14"/>
      <c r="H31" s="15"/>
      <c r="I31" s="71">
        <f>I28+I29+I30</f>
        <v>141.83000000000001</v>
      </c>
      <c r="J31" s="77"/>
      <c r="K31" s="72">
        <f>I31*100/F31</f>
        <v>0.94553333333333345</v>
      </c>
      <c r="L31" s="72"/>
      <c r="M31" s="48"/>
      <c r="N31" s="49"/>
      <c r="O31" s="78"/>
      <c r="P31" s="50"/>
      <c r="Q31" s="49"/>
    </row>
    <row r="32" spans="1:17" s="51" customFormat="1" ht="15.75" customHeight="1" x14ac:dyDescent="0.25">
      <c r="A32" s="16">
        <v>5.0199999999999996</v>
      </c>
      <c r="B32" s="73" t="s">
        <v>106</v>
      </c>
      <c r="C32" s="111" t="s">
        <v>107</v>
      </c>
      <c r="D32" s="75"/>
      <c r="E32" s="75"/>
      <c r="F32" s="14"/>
      <c r="G32" s="13">
        <v>20000</v>
      </c>
      <c r="H32" s="15"/>
      <c r="I32" s="77"/>
      <c r="J32" s="77">
        <v>0</v>
      </c>
      <c r="K32" s="72"/>
      <c r="L32" s="72"/>
      <c r="M32" s="48"/>
      <c r="N32" s="49"/>
      <c r="O32" s="78"/>
      <c r="P32" s="50"/>
      <c r="Q32" s="49"/>
    </row>
    <row r="33" spans="1:17" s="51" customFormat="1" ht="15.75" customHeight="1" x14ac:dyDescent="0.25">
      <c r="A33" s="16"/>
      <c r="B33" s="73" t="s">
        <v>108</v>
      </c>
      <c r="C33" s="111" t="s">
        <v>109</v>
      </c>
      <c r="D33" s="75"/>
      <c r="E33" s="75"/>
      <c r="F33" s="14"/>
      <c r="G33" s="13">
        <v>20000</v>
      </c>
      <c r="H33" s="15"/>
      <c r="I33" s="77"/>
      <c r="J33" s="77">
        <v>0</v>
      </c>
      <c r="K33" s="72"/>
      <c r="L33" s="72"/>
      <c r="M33" s="48"/>
      <c r="N33" s="49"/>
      <c r="O33" s="78"/>
      <c r="P33" s="50"/>
      <c r="Q33" s="49"/>
    </row>
    <row r="34" spans="1:17" s="51" customFormat="1" ht="15.75" customHeight="1" x14ac:dyDescent="0.25">
      <c r="A34" s="16"/>
      <c r="B34" s="73" t="s">
        <v>110</v>
      </c>
      <c r="C34" s="111" t="s">
        <v>111</v>
      </c>
      <c r="D34" s="75"/>
      <c r="E34" s="75"/>
      <c r="F34" s="14"/>
      <c r="G34" s="47">
        <v>-20000</v>
      </c>
      <c r="H34" s="15"/>
      <c r="I34" s="77"/>
      <c r="J34" s="77">
        <v>0</v>
      </c>
      <c r="K34" s="72"/>
      <c r="L34" s="72"/>
      <c r="M34" s="48"/>
      <c r="N34" s="49"/>
      <c r="O34" s="78"/>
      <c r="P34" s="50"/>
      <c r="Q34" s="49"/>
    </row>
    <row r="35" spans="1:17" s="51" customFormat="1" ht="15.75" customHeight="1" x14ac:dyDescent="0.25">
      <c r="A35" s="16"/>
      <c r="B35" s="79" t="s">
        <v>86</v>
      </c>
      <c r="C35" s="74"/>
      <c r="D35" s="75"/>
      <c r="E35" s="75"/>
      <c r="F35" s="14"/>
      <c r="G35" s="20">
        <f>SUM(G32:G34)</f>
        <v>20000</v>
      </c>
      <c r="H35" s="15"/>
      <c r="I35" s="77"/>
      <c r="J35" s="20">
        <f>J32+J33-J34</f>
        <v>0</v>
      </c>
      <c r="K35" s="72"/>
      <c r="L35" s="72"/>
      <c r="M35" s="48"/>
      <c r="N35" s="49"/>
      <c r="O35" s="78"/>
      <c r="P35" s="50"/>
      <c r="Q35" s="49"/>
    </row>
    <row r="36" spans="1:17" s="51" customFormat="1" ht="15.75" customHeight="1" x14ac:dyDescent="0.25">
      <c r="A36" s="16">
        <v>5.03</v>
      </c>
      <c r="B36" s="73" t="s">
        <v>26</v>
      </c>
      <c r="C36" s="74" t="s">
        <v>49</v>
      </c>
      <c r="D36" s="75">
        <v>50</v>
      </c>
      <c r="E36" s="76"/>
      <c r="F36" s="13">
        <v>8000</v>
      </c>
      <c r="G36" s="14"/>
      <c r="H36" s="15"/>
      <c r="I36" s="77">
        <v>0</v>
      </c>
      <c r="J36" s="77"/>
      <c r="K36" s="72">
        <f>I36*100/F36</f>
        <v>0</v>
      </c>
      <c r="L36" s="72"/>
      <c r="M36" s="48"/>
      <c r="N36" s="49"/>
      <c r="P36" s="50"/>
      <c r="Q36" s="49"/>
    </row>
    <row r="37" spans="1:17" s="51" customFormat="1" ht="15.75" customHeight="1" x14ac:dyDescent="0.25">
      <c r="A37" s="12"/>
      <c r="B37" s="73" t="s">
        <v>28</v>
      </c>
      <c r="C37" s="74" t="s">
        <v>51</v>
      </c>
      <c r="D37" s="75">
        <v>100</v>
      </c>
      <c r="E37" s="76"/>
      <c r="F37" s="13">
        <v>4000</v>
      </c>
      <c r="G37" s="14"/>
      <c r="H37" s="15"/>
      <c r="I37" s="77">
        <v>0</v>
      </c>
      <c r="J37" s="77"/>
      <c r="K37" s="72">
        <f>I37*100/F37</f>
        <v>0</v>
      </c>
      <c r="L37" s="72"/>
      <c r="M37" s="48"/>
      <c r="N37" s="49"/>
      <c r="P37" s="50"/>
      <c r="Q37" s="49"/>
    </row>
    <row r="38" spans="1:17" s="51" customFormat="1" ht="18" customHeight="1" x14ac:dyDescent="0.25">
      <c r="A38" s="12"/>
      <c r="B38" s="73" t="s">
        <v>29</v>
      </c>
      <c r="C38" s="74" t="s">
        <v>52</v>
      </c>
      <c r="D38" s="75">
        <v>70</v>
      </c>
      <c r="E38" s="76"/>
      <c r="F38" s="47">
        <v>8000</v>
      </c>
      <c r="G38" s="14"/>
      <c r="H38" s="15"/>
      <c r="I38" s="77">
        <v>0</v>
      </c>
      <c r="J38" s="77"/>
      <c r="K38" s="72">
        <f>I38*100/F38</f>
        <v>0</v>
      </c>
      <c r="L38" s="72"/>
      <c r="M38" s="48"/>
      <c r="N38" s="49"/>
      <c r="O38" s="50"/>
      <c r="P38" s="50"/>
      <c r="Q38" s="49"/>
    </row>
    <row r="39" spans="1:17" s="51" customFormat="1" x14ac:dyDescent="0.25">
      <c r="A39" s="65"/>
      <c r="B39" s="65"/>
      <c r="C39" s="65"/>
      <c r="D39" s="65"/>
      <c r="E39" s="65"/>
      <c r="F39" s="22">
        <f>SUM(F36:F38)</f>
        <v>20000</v>
      </c>
      <c r="G39" s="65"/>
      <c r="H39" s="65"/>
      <c r="I39" s="22">
        <f>SUM(I36:I38)</f>
        <v>0</v>
      </c>
      <c r="J39" s="65"/>
      <c r="K39" s="72">
        <f>I39*100/F39</f>
        <v>0</v>
      </c>
      <c r="L39" s="65"/>
      <c r="M39" s="48"/>
      <c r="N39" s="49"/>
      <c r="P39" s="50"/>
      <c r="Q39" s="49"/>
    </row>
    <row r="40" spans="1:17" s="51" customFormat="1" x14ac:dyDescent="0.25">
      <c r="A40" s="16"/>
      <c r="B40" s="79" t="s">
        <v>32</v>
      </c>
      <c r="C40" s="17"/>
      <c r="D40" s="18" t="e">
        <f>D28+D29+D36+#REF!+D37+D38</f>
        <v>#REF!</v>
      </c>
      <c r="E40" s="18">
        <v>250</v>
      </c>
      <c r="F40" s="20">
        <f>F31+F39</f>
        <v>35000</v>
      </c>
      <c r="G40" s="20">
        <f>G35</f>
        <v>20000</v>
      </c>
      <c r="H40" s="22">
        <f>SUM(H28:H38)</f>
        <v>0</v>
      </c>
      <c r="I40" s="22">
        <f>I31+I39</f>
        <v>141.83000000000001</v>
      </c>
      <c r="J40" s="22">
        <f>SUM(J28:J38)</f>
        <v>0</v>
      </c>
      <c r="K40" s="72">
        <f>I40*100/F40</f>
        <v>0.40522857142857149</v>
      </c>
      <c r="L40" s="72">
        <f>J40*100/G40</f>
        <v>0</v>
      </c>
      <c r="M40" s="48"/>
      <c r="N40" s="49"/>
      <c r="P40" s="50"/>
      <c r="Q40" s="49"/>
    </row>
    <row r="41" spans="1:17" s="83" customFormat="1" x14ac:dyDescent="0.25">
      <c r="A41" s="16">
        <v>6</v>
      </c>
      <c r="B41" s="11" t="s">
        <v>7</v>
      </c>
      <c r="C41" s="17"/>
      <c r="D41" s="18"/>
      <c r="E41" s="19"/>
      <c r="F41" s="21"/>
      <c r="G41" s="21"/>
      <c r="H41" s="22"/>
      <c r="I41" s="71"/>
      <c r="J41" s="71"/>
      <c r="K41" s="72"/>
      <c r="L41" s="72"/>
      <c r="M41" s="81"/>
      <c r="N41" s="82"/>
      <c r="P41" s="84"/>
      <c r="Q41" s="82"/>
    </row>
    <row r="42" spans="1:17" s="3" customFormat="1" ht="31.5" x14ac:dyDescent="0.25">
      <c r="A42" s="12"/>
      <c r="B42" s="73" t="s">
        <v>63</v>
      </c>
      <c r="C42" s="74" t="s">
        <v>53</v>
      </c>
      <c r="D42" s="75">
        <v>2</v>
      </c>
      <c r="E42" s="76"/>
      <c r="F42" s="13">
        <v>100</v>
      </c>
      <c r="G42" s="14"/>
      <c r="H42" s="15"/>
      <c r="I42" s="77">
        <v>0</v>
      </c>
      <c r="J42" s="77"/>
      <c r="K42" s="72">
        <f>I42*100/F42</f>
        <v>0</v>
      </c>
      <c r="L42" s="72"/>
      <c r="M42" s="1"/>
      <c r="N42" s="2"/>
      <c r="O42" s="2"/>
      <c r="P42" s="4"/>
      <c r="Q42" s="2"/>
    </row>
    <row r="43" spans="1:17" s="3" customFormat="1" ht="31.5" x14ac:dyDescent="0.25">
      <c r="A43" s="12"/>
      <c r="B43" s="73" t="s">
        <v>64</v>
      </c>
      <c r="C43" s="74" t="s">
        <v>54</v>
      </c>
      <c r="D43" s="75">
        <v>10</v>
      </c>
      <c r="E43" s="76"/>
      <c r="F43" s="13">
        <v>9600</v>
      </c>
      <c r="G43" s="14"/>
      <c r="H43" s="15">
        <v>0</v>
      </c>
      <c r="I43" s="15">
        <v>612.22</v>
      </c>
      <c r="J43" s="15"/>
      <c r="K43" s="72">
        <f>I43*100/F43</f>
        <v>6.3772916666666664</v>
      </c>
      <c r="L43" s="72"/>
      <c r="M43" s="1"/>
      <c r="N43" s="2"/>
      <c r="O43" s="2"/>
      <c r="P43" s="4"/>
      <c r="Q43" s="2"/>
    </row>
    <row r="44" spans="1:17" s="86" customFormat="1" ht="20.25" customHeight="1" x14ac:dyDescent="0.25">
      <c r="A44" s="16"/>
      <c r="B44" s="79" t="s">
        <v>30</v>
      </c>
      <c r="C44" s="17"/>
      <c r="D44" s="18">
        <f>SUM(D42:D43)</f>
        <v>12</v>
      </c>
      <c r="E44" s="19"/>
      <c r="F44" s="20">
        <f>F42+F43</f>
        <v>9700</v>
      </c>
      <c r="G44" s="21"/>
      <c r="H44" s="22">
        <f t="shared" ref="H44" si="1">H42+H43</f>
        <v>0</v>
      </c>
      <c r="I44" s="22">
        <f>SUM(I42:I43)</f>
        <v>612.22</v>
      </c>
      <c r="J44" s="22"/>
      <c r="K44" s="72">
        <f>I44*100/F44</f>
        <v>6.3115463917525769</v>
      </c>
      <c r="L44" s="72"/>
      <c r="M44" s="85"/>
      <c r="N44" s="58"/>
      <c r="O44" s="58"/>
      <c r="P44" s="59"/>
      <c r="Q44" s="58"/>
    </row>
    <row r="45" spans="1:17" s="86" customFormat="1" ht="15" customHeight="1" x14ac:dyDescent="0.25">
      <c r="A45" s="17"/>
      <c r="B45" s="5" t="s">
        <v>88</v>
      </c>
      <c r="C45" s="17"/>
      <c r="D45" s="18"/>
      <c r="E45" s="19"/>
      <c r="F45" s="20"/>
      <c r="G45" s="21"/>
      <c r="H45" s="22"/>
      <c r="I45" s="22"/>
      <c r="J45" s="22"/>
      <c r="K45" s="72"/>
      <c r="L45" s="72"/>
      <c r="M45" s="85"/>
      <c r="N45" s="58"/>
      <c r="O45" s="58"/>
      <c r="P45" s="59"/>
      <c r="Q45" s="58"/>
    </row>
    <row r="46" spans="1:17" s="86" customFormat="1" ht="32.25" customHeight="1" x14ac:dyDescent="0.25">
      <c r="A46" s="54">
        <v>7</v>
      </c>
      <c r="B46" s="87" t="s">
        <v>35</v>
      </c>
      <c r="C46" s="74"/>
      <c r="D46" s="76"/>
      <c r="E46" s="76"/>
      <c r="F46" s="14"/>
      <c r="G46" s="14"/>
      <c r="H46" s="15"/>
      <c r="I46" s="15"/>
      <c r="J46" s="15"/>
      <c r="K46" s="72"/>
      <c r="L46" s="72"/>
      <c r="M46" s="85"/>
      <c r="N46" s="58"/>
      <c r="O46" s="58"/>
      <c r="P46" s="59"/>
      <c r="Q46" s="58"/>
    </row>
    <row r="47" spans="1:17" s="86" customFormat="1" ht="14.25" customHeight="1" x14ac:dyDescent="0.25">
      <c r="A47" s="110">
        <v>7.01</v>
      </c>
      <c r="B47" s="80" t="s">
        <v>70</v>
      </c>
      <c r="C47" s="73" t="s">
        <v>68</v>
      </c>
      <c r="D47" s="88">
        <v>0</v>
      </c>
      <c r="E47" s="89"/>
      <c r="F47" s="13">
        <v>3000</v>
      </c>
      <c r="G47" s="90"/>
      <c r="H47" s="15"/>
      <c r="I47" s="15">
        <v>1000</v>
      </c>
      <c r="J47" s="15"/>
      <c r="K47" s="72">
        <f>I47*100/F47</f>
        <v>33.333333333333336</v>
      </c>
      <c r="L47" s="72"/>
      <c r="M47" s="85"/>
      <c r="N47" s="58"/>
      <c r="O47" s="58"/>
      <c r="P47" s="59"/>
      <c r="Q47" s="58"/>
    </row>
    <row r="48" spans="1:17" s="86" customFormat="1" ht="16.5" customHeight="1" x14ac:dyDescent="0.25">
      <c r="A48" s="27"/>
      <c r="B48" s="80" t="s">
        <v>70</v>
      </c>
      <c r="C48" s="73" t="s">
        <v>76</v>
      </c>
      <c r="D48" s="88"/>
      <c r="E48" s="89"/>
      <c r="F48" s="13">
        <v>20000</v>
      </c>
      <c r="G48" s="90"/>
      <c r="H48" s="15"/>
      <c r="I48" s="15">
        <v>6667</v>
      </c>
      <c r="J48" s="15"/>
      <c r="K48" s="72">
        <f>I48*100/F48</f>
        <v>33.335000000000001</v>
      </c>
      <c r="L48" s="72"/>
      <c r="M48" s="85"/>
      <c r="N48" s="58"/>
      <c r="O48" s="58"/>
      <c r="P48" s="59"/>
      <c r="Q48" s="58"/>
    </row>
    <row r="49" spans="1:17" s="86" customFormat="1" ht="16.5" customHeight="1" x14ac:dyDescent="0.25">
      <c r="A49" s="27"/>
      <c r="B49" s="52" t="s">
        <v>86</v>
      </c>
      <c r="C49" s="73"/>
      <c r="D49" s="88"/>
      <c r="E49" s="89"/>
      <c r="F49" s="20">
        <f>F47+F48</f>
        <v>23000</v>
      </c>
      <c r="G49" s="90"/>
      <c r="H49" s="15"/>
      <c r="I49" s="22">
        <f>SUM(I47:I48)</f>
        <v>7667</v>
      </c>
      <c r="J49" s="15"/>
      <c r="K49" s="72">
        <f>I49*100/F49</f>
        <v>33.334782608695654</v>
      </c>
      <c r="L49" s="72"/>
      <c r="M49" s="85"/>
      <c r="N49" s="58"/>
      <c r="O49" s="58"/>
      <c r="P49" s="59"/>
      <c r="Q49" s="58"/>
    </row>
    <row r="50" spans="1:17" s="86" customFormat="1" ht="15.75" customHeight="1" x14ac:dyDescent="0.25">
      <c r="A50" s="110">
        <v>7.02</v>
      </c>
      <c r="B50" s="80" t="s">
        <v>8</v>
      </c>
      <c r="C50" s="74" t="s">
        <v>59</v>
      </c>
      <c r="D50" s="75">
        <v>102</v>
      </c>
      <c r="E50" s="76"/>
      <c r="F50" s="13">
        <v>30456</v>
      </c>
      <c r="G50" s="14"/>
      <c r="H50" s="15"/>
      <c r="I50" s="15">
        <v>12818.67</v>
      </c>
      <c r="J50" s="15"/>
      <c r="K50" s="72">
        <f>I50*100/F50</f>
        <v>42.089144996059886</v>
      </c>
      <c r="L50" s="72"/>
      <c r="M50" s="85"/>
      <c r="N50" s="58"/>
      <c r="O50" s="58"/>
      <c r="P50" s="59"/>
      <c r="Q50" s="58"/>
    </row>
    <row r="51" spans="1:17" s="86" customFormat="1" ht="15.75" customHeight="1" x14ac:dyDescent="0.25">
      <c r="A51" s="38"/>
      <c r="B51" s="116" t="s">
        <v>36</v>
      </c>
      <c r="C51" s="74" t="s">
        <v>72</v>
      </c>
      <c r="D51" s="76"/>
      <c r="E51" s="76"/>
      <c r="F51" s="13">
        <v>880</v>
      </c>
      <c r="G51" s="14"/>
      <c r="H51" s="15"/>
      <c r="I51" s="15">
        <v>293</v>
      </c>
      <c r="J51" s="15"/>
      <c r="K51" s="72">
        <f t="shared" ref="K51:K52" si="2">I51*100/F51</f>
        <v>33.295454545454547</v>
      </c>
      <c r="L51" s="72"/>
      <c r="M51" s="85"/>
      <c r="N51" s="58"/>
      <c r="O51" s="58"/>
      <c r="P51" s="59"/>
      <c r="Q51" s="58"/>
    </row>
    <row r="52" spans="1:17" s="86" customFormat="1" ht="15.75" customHeight="1" x14ac:dyDescent="0.25">
      <c r="A52" s="27"/>
      <c r="B52" s="116"/>
      <c r="C52" s="74" t="s">
        <v>104</v>
      </c>
      <c r="D52" s="88">
        <v>75</v>
      </c>
      <c r="E52" s="89"/>
      <c r="F52" s="13">
        <v>5000</v>
      </c>
      <c r="G52" s="90"/>
      <c r="H52" s="15"/>
      <c r="I52" s="15">
        <v>1666</v>
      </c>
      <c r="J52" s="15"/>
      <c r="K52" s="72">
        <f t="shared" si="2"/>
        <v>33.32</v>
      </c>
      <c r="L52" s="72"/>
      <c r="M52" s="85"/>
      <c r="N52" s="58"/>
      <c r="O52" s="58"/>
      <c r="P52" s="59"/>
      <c r="Q52" s="58"/>
    </row>
    <row r="53" spans="1:17" s="86" customFormat="1" ht="15.75" customHeight="1" x14ac:dyDescent="0.25">
      <c r="A53" s="27"/>
      <c r="B53" s="80" t="s">
        <v>71</v>
      </c>
      <c r="C53" s="73" t="s">
        <v>69</v>
      </c>
      <c r="D53" s="88">
        <v>0</v>
      </c>
      <c r="E53" s="89"/>
      <c r="F53" s="13">
        <v>7700</v>
      </c>
      <c r="G53" s="90"/>
      <c r="H53" s="15"/>
      <c r="I53" s="15">
        <v>2458.35</v>
      </c>
      <c r="J53" s="15"/>
      <c r="K53" s="72">
        <f>I53*100/F53</f>
        <v>31.926623376623375</v>
      </c>
      <c r="L53" s="72"/>
      <c r="M53" s="85"/>
      <c r="N53" s="58"/>
      <c r="O53" s="58"/>
      <c r="P53" s="59"/>
      <c r="Q53" s="58"/>
    </row>
    <row r="54" spans="1:17" s="86" customFormat="1" ht="15.75" customHeight="1" x14ac:dyDescent="0.25">
      <c r="A54" s="27"/>
      <c r="B54" s="80" t="s">
        <v>37</v>
      </c>
      <c r="C54" s="74" t="s">
        <v>75</v>
      </c>
      <c r="D54" s="75"/>
      <c r="E54" s="76"/>
      <c r="F54" s="47">
        <v>8000</v>
      </c>
      <c r="G54" s="90"/>
      <c r="H54" s="15"/>
      <c r="I54" s="91">
        <v>0</v>
      </c>
      <c r="J54" s="15"/>
      <c r="K54" s="72">
        <f>I54*100/F54</f>
        <v>0</v>
      </c>
      <c r="L54" s="72"/>
      <c r="M54" s="85"/>
      <c r="N54" s="58"/>
      <c r="O54" s="58"/>
      <c r="P54" s="59"/>
      <c r="Q54" s="58"/>
    </row>
    <row r="55" spans="1:17" s="86" customFormat="1" ht="15.75" customHeight="1" x14ac:dyDescent="0.25">
      <c r="A55" s="27"/>
      <c r="B55" s="80" t="s">
        <v>37</v>
      </c>
      <c r="C55" s="74" t="s">
        <v>74</v>
      </c>
      <c r="D55" s="75"/>
      <c r="E55" s="76"/>
      <c r="F55" s="47">
        <v>664</v>
      </c>
      <c r="G55" s="90"/>
      <c r="H55" s="15"/>
      <c r="I55" s="91">
        <v>0</v>
      </c>
      <c r="J55" s="15"/>
      <c r="K55" s="72">
        <f>I55*100/F55</f>
        <v>0</v>
      </c>
      <c r="L55" s="72"/>
      <c r="M55" s="85"/>
      <c r="N55" s="58"/>
      <c r="O55" s="58"/>
      <c r="P55" s="59"/>
      <c r="Q55" s="58"/>
    </row>
    <row r="56" spans="1:17" s="86" customFormat="1" ht="15.75" customHeight="1" x14ac:dyDescent="0.25">
      <c r="A56" s="27"/>
      <c r="B56" s="52" t="s">
        <v>86</v>
      </c>
      <c r="C56" s="74"/>
      <c r="D56" s="75"/>
      <c r="E56" s="76"/>
      <c r="F56" s="53">
        <f>SUM(F50:F55)</f>
        <v>52700</v>
      </c>
      <c r="G56" s="90"/>
      <c r="H56" s="15"/>
      <c r="I56" s="92">
        <f>SUM(I50:I55)</f>
        <v>17236.02</v>
      </c>
      <c r="J56" s="15"/>
      <c r="K56" s="72">
        <f>I56*100/F56</f>
        <v>32.705920303605311</v>
      </c>
      <c r="L56" s="72"/>
      <c r="M56" s="85"/>
      <c r="N56" s="58"/>
      <c r="O56" s="58"/>
      <c r="P56" s="59"/>
      <c r="Q56" s="58"/>
    </row>
    <row r="57" spans="1:17" s="86" customFormat="1" ht="15.75" customHeight="1" x14ac:dyDescent="0.25">
      <c r="A57" s="54">
        <v>7.03</v>
      </c>
      <c r="B57" s="109" t="s">
        <v>3</v>
      </c>
      <c r="C57" s="74" t="s">
        <v>60</v>
      </c>
      <c r="D57" s="75">
        <v>48</v>
      </c>
      <c r="E57" s="76"/>
      <c r="F57" s="53"/>
      <c r="G57" s="90"/>
      <c r="H57" s="15"/>
      <c r="I57" s="91"/>
      <c r="J57" s="22"/>
      <c r="K57" s="72"/>
      <c r="L57" s="72"/>
      <c r="M57" s="85"/>
      <c r="N57" s="58"/>
      <c r="O57" s="58"/>
      <c r="P57" s="59"/>
      <c r="Q57" s="58"/>
    </row>
    <row r="58" spans="1:17" s="86" customFormat="1" ht="37.5" customHeight="1" x14ac:dyDescent="0.25">
      <c r="A58" s="23"/>
      <c r="B58" s="87" t="s">
        <v>87</v>
      </c>
      <c r="C58" s="74"/>
      <c r="D58" s="18">
        <f ca="1">SUM(D50:D58)</f>
        <v>225</v>
      </c>
      <c r="E58" s="76"/>
      <c r="F58" s="20">
        <f>F49+F56+F57</f>
        <v>75700</v>
      </c>
      <c r="G58" s="21"/>
      <c r="H58" s="22">
        <f ca="1">SUM(H50:H58)</f>
        <v>0</v>
      </c>
      <c r="I58" s="22">
        <f>I49+I56+I57</f>
        <v>24903.02</v>
      </c>
      <c r="J58" s="22"/>
      <c r="K58" s="72">
        <f>I58*100/F58</f>
        <v>32.89698811096433</v>
      </c>
      <c r="L58" s="72"/>
      <c r="M58" s="85"/>
      <c r="N58" s="58"/>
      <c r="O58" s="58"/>
      <c r="P58" s="59"/>
      <c r="Q58" s="58"/>
    </row>
    <row r="59" spans="1:17" s="86" customFormat="1" ht="19.5" customHeight="1" x14ac:dyDescent="0.25">
      <c r="A59" s="124" t="s">
        <v>90</v>
      </c>
      <c r="B59" s="125"/>
      <c r="C59" s="74"/>
      <c r="D59" s="75"/>
      <c r="E59" s="76"/>
      <c r="F59" s="53">
        <f>F26+F40+G6039+F44+F58</f>
        <v>136338</v>
      </c>
      <c r="G59" s="53">
        <f>G26+G40</f>
        <v>25487</v>
      </c>
      <c r="H59" s="15"/>
      <c r="I59" s="53">
        <f>I26+I40+I44+I58</f>
        <v>36557.54</v>
      </c>
      <c r="J59" s="53">
        <f>J26+J40</f>
        <v>256.58999999999997</v>
      </c>
      <c r="K59" s="72">
        <f>I59*100/F59</f>
        <v>26.81390368055861</v>
      </c>
      <c r="L59" s="72">
        <f>J59*100/G59</f>
        <v>1.0067485384705928</v>
      </c>
      <c r="M59" s="85"/>
      <c r="N59" s="58"/>
      <c r="O59" s="58"/>
      <c r="P59" s="59"/>
      <c r="Q59" s="58"/>
    </row>
    <row r="60" spans="1:17" s="86" customFormat="1" ht="19.5" customHeight="1" x14ac:dyDescent="0.25">
      <c r="A60" s="124" t="s">
        <v>91</v>
      </c>
      <c r="B60" s="125"/>
      <c r="C60" s="74"/>
      <c r="D60" s="75"/>
      <c r="E60" s="76"/>
      <c r="F60" s="53"/>
      <c r="G60" s="53"/>
      <c r="H60" s="15"/>
      <c r="I60" s="53"/>
      <c r="J60" s="53"/>
      <c r="K60" s="72"/>
      <c r="L60" s="72"/>
      <c r="M60" s="85"/>
      <c r="N60" s="58"/>
      <c r="O60" s="58"/>
      <c r="P60" s="59"/>
      <c r="Q60" s="58"/>
    </row>
    <row r="61" spans="1:17" s="86" customFormat="1" ht="19.5" customHeight="1" x14ac:dyDescent="0.25">
      <c r="A61" s="112" t="s">
        <v>94</v>
      </c>
      <c r="B61" s="112"/>
      <c r="C61" s="74"/>
      <c r="D61" s="75"/>
      <c r="E61" s="76"/>
      <c r="F61" s="53"/>
      <c r="G61" s="53"/>
      <c r="H61" s="15"/>
      <c r="I61" s="53"/>
      <c r="J61" s="53"/>
      <c r="K61" s="72"/>
      <c r="L61" s="72"/>
      <c r="M61" s="85"/>
      <c r="N61" s="58"/>
      <c r="O61" s="58"/>
      <c r="P61" s="59"/>
      <c r="Q61" s="58"/>
    </row>
    <row r="62" spans="1:17" s="60" customFormat="1" ht="19.5" customHeight="1" x14ac:dyDescent="0.25">
      <c r="A62" s="54">
        <v>8</v>
      </c>
      <c r="B62" s="87" t="s">
        <v>92</v>
      </c>
      <c r="C62" s="93" t="s">
        <v>58</v>
      </c>
      <c r="D62" s="18">
        <v>10.16</v>
      </c>
      <c r="E62" s="19"/>
      <c r="F62" s="20">
        <v>860</v>
      </c>
      <c r="G62" s="21"/>
      <c r="H62" s="22"/>
      <c r="I62" s="22">
        <v>86.37</v>
      </c>
      <c r="J62" s="22"/>
      <c r="K62" s="72">
        <f>I62*100/F62</f>
        <v>10.043023255813953</v>
      </c>
      <c r="L62" s="72"/>
      <c r="M62" s="94"/>
      <c r="N62" s="58"/>
      <c r="O62" s="58"/>
      <c r="P62" s="59"/>
      <c r="Q62" s="58"/>
    </row>
    <row r="63" spans="1:17" ht="15" customHeight="1" x14ac:dyDescent="0.25">
      <c r="A63" s="37">
        <v>9</v>
      </c>
      <c r="B63" s="87" t="s">
        <v>9</v>
      </c>
      <c r="C63" s="74" t="s">
        <v>56</v>
      </c>
      <c r="D63" s="75">
        <v>125</v>
      </c>
      <c r="E63" s="76"/>
      <c r="F63" s="20"/>
      <c r="G63" s="14"/>
      <c r="H63" s="15">
        <v>0</v>
      </c>
      <c r="I63" s="22"/>
      <c r="J63" s="15"/>
      <c r="K63" s="72"/>
      <c r="L63" s="72"/>
    </row>
    <row r="64" spans="1:17" ht="15" customHeight="1" x14ac:dyDescent="0.25">
      <c r="A64" s="54">
        <v>10</v>
      </c>
      <c r="B64" s="87" t="s">
        <v>97</v>
      </c>
      <c r="C64" s="74" t="s">
        <v>73</v>
      </c>
      <c r="D64" s="75"/>
      <c r="E64" s="76"/>
      <c r="F64" s="14"/>
      <c r="G64" s="20"/>
      <c r="H64" s="15"/>
      <c r="I64" s="15"/>
      <c r="J64" s="53"/>
      <c r="K64" s="72"/>
      <c r="L64" s="72"/>
    </row>
    <row r="65" spans="1:16" ht="19.5" customHeight="1" x14ac:dyDescent="0.25">
      <c r="A65" s="54">
        <v>11</v>
      </c>
      <c r="B65" s="87" t="s">
        <v>93</v>
      </c>
      <c r="C65" s="74" t="s">
        <v>62</v>
      </c>
      <c r="D65" s="75">
        <v>163</v>
      </c>
      <c r="E65" s="76"/>
      <c r="F65" s="20">
        <v>10000</v>
      </c>
      <c r="G65" s="20"/>
      <c r="H65" s="15"/>
      <c r="I65" s="22">
        <v>6000</v>
      </c>
      <c r="J65" s="22"/>
      <c r="K65" s="72">
        <f>I65*100/F65</f>
        <v>60</v>
      </c>
      <c r="L65" s="72"/>
    </row>
    <row r="66" spans="1:16" ht="15" customHeight="1" x14ac:dyDescent="0.25">
      <c r="A66" s="54"/>
      <c r="B66" s="112" t="s">
        <v>95</v>
      </c>
      <c r="C66" s="112"/>
      <c r="D66" s="75"/>
      <c r="E66" s="76"/>
      <c r="F66" s="20">
        <f>F62+F63+F65</f>
        <v>10860</v>
      </c>
      <c r="G66" s="22"/>
      <c r="H66" s="15"/>
      <c r="I66" s="20">
        <f>I62+I63+I65</f>
        <v>6086.37</v>
      </c>
      <c r="J66" s="22"/>
      <c r="K66" s="72">
        <f>I66*100/F66</f>
        <v>56.043922651933698</v>
      </c>
      <c r="L66" s="72"/>
    </row>
    <row r="67" spans="1:16" ht="14.25" customHeight="1" x14ac:dyDescent="0.25">
      <c r="A67" s="54"/>
      <c r="B67" s="26" t="s">
        <v>96</v>
      </c>
      <c r="C67" s="24"/>
      <c r="D67" s="75"/>
      <c r="E67" s="76"/>
      <c r="F67" s="20"/>
      <c r="G67" s="14"/>
      <c r="H67" s="15"/>
      <c r="I67" s="20"/>
      <c r="J67" s="15"/>
      <c r="K67" s="72"/>
      <c r="L67" s="72"/>
    </row>
    <row r="68" spans="1:16" ht="31.5" customHeight="1" x14ac:dyDescent="0.25">
      <c r="A68" s="54">
        <v>12</v>
      </c>
      <c r="B68" s="87" t="s">
        <v>10</v>
      </c>
      <c r="C68" s="73" t="s">
        <v>103</v>
      </c>
      <c r="D68" s="88">
        <v>110</v>
      </c>
      <c r="E68" s="88">
        <v>30</v>
      </c>
      <c r="F68" s="13">
        <v>10000</v>
      </c>
      <c r="G68" s="15">
        <v>1170</v>
      </c>
      <c r="H68" s="15"/>
      <c r="I68" s="15">
        <v>2238.58</v>
      </c>
      <c r="J68" s="15"/>
      <c r="K68" s="72">
        <f>I68*100/F68</f>
        <v>22.3858</v>
      </c>
      <c r="L68" s="72">
        <f>J68*100/G68</f>
        <v>0</v>
      </c>
      <c r="M68" s="95"/>
      <c r="N68" s="95"/>
      <c r="O68" s="96"/>
      <c r="P68" s="95"/>
    </row>
    <row r="69" spans="1:16" ht="15.75" customHeight="1" x14ac:dyDescent="0.25">
      <c r="A69" s="61"/>
      <c r="B69" s="87" t="s">
        <v>34</v>
      </c>
      <c r="C69" s="74" t="s">
        <v>57</v>
      </c>
      <c r="D69" s="75">
        <v>2.75</v>
      </c>
      <c r="E69" s="76"/>
      <c r="F69" s="13">
        <v>330</v>
      </c>
      <c r="G69" s="14"/>
      <c r="H69" s="15">
        <v>0</v>
      </c>
      <c r="I69" s="15">
        <v>0</v>
      </c>
      <c r="J69" s="15"/>
      <c r="K69" s="72">
        <f>I69*100/F69</f>
        <v>0</v>
      </c>
      <c r="L69" s="72"/>
      <c r="M69" s="95"/>
      <c r="N69" s="95"/>
      <c r="O69" s="95"/>
      <c r="P69" s="95"/>
    </row>
    <row r="70" spans="1:16" ht="15.75" customHeight="1" x14ac:dyDescent="0.25">
      <c r="A70" s="61"/>
      <c r="B70" s="79" t="s">
        <v>86</v>
      </c>
      <c r="C70" s="74"/>
      <c r="D70" s="75"/>
      <c r="E70" s="76"/>
      <c r="F70" s="20">
        <f>SUM(F68:F69)</f>
        <v>10330</v>
      </c>
      <c r="G70" s="22">
        <f>G68</f>
        <v>1170</v>
      </c>
      <c r="H70" s="15"/>
      <c r="I70" s="22">
        <f>SUM(I68:I69)</f>
        <v>2238.58</v>
      </c>
      <c r="J70" s="22"/>
      <c r="K70" s="72">
        <f>I70*100/F70</f>
        <v>21.670667957405616</v>
      </c>
      <c r="L70" s="72">
        <f>J70*100/G70</f>
        <v>0</v>
      </c>
      <c r="M70" s="95"/>
      <c r="N70" s="95"/>
      <c r="O70" s="95"/>
      <c r="P70" s="95"/>
    </row>
    <row r="71" spans="1:16" ht="28.5" customHeight="1" x14ac:dyDescent="0.25">
      <c r="A71" s="37">
        <v>13</v>
      </c>
      <c r="B71" s="87" t="s">
        <v>98</v>
      </c>
      <c r="C71" s="73"/>
      <c r="D71" s="88"/>
      <c r="E71" s="88"/>
      <c r="F71" s="13"/>
      <c r="G71" s="13"/>
      <c r="H71" s="15"/>
      <c r="I71" s="15"/>
      <c r="J71" s="15"/>
      <c r="K71" s="72"/>
      <c r="L71" s="72"/>
      <c r="M71" s="97"/>
      <c r="N71" s="97"/>
      <c r="O71" s="97"/>
      <c r="P71" s="97"/>
    </row>
    <row r="72" spans="1:16" ht="34.5" customHeight="1" x14ac:dyDescent="0.25">
      <c r="A72" s="37">
        <v>13.01</v>
      </c>
      <c r="B72" s="87" t="s">
        <v>33</v>
      </c>
      <c r="C72" s="73" t="s">
        <v>55</v>
      </c>
      <c r="D72" s="75"/>
      <c r="E72" s="75"/>
      <c r="F72" s="90">
        <v>32000</v>
      </c>
      <c r="G72" s="90">
        <v>6000</v>
      </c>
      <c r="H72" s="15"/>
      <c r="I72" s="77">
        <v>5237.13</v>
      </c>
      <c r="J72" s="77">
        <v>1202.5899999999999</v>
      </c>
      <c r="K72" s="72">
        <f>I72*100/F72</f>
        <v>16.366031249999999</v>
      </c>
      <c r="L72" s="72">
        <f>J72*100/G72</f>
        <v>20.043166666666664</v>
      </c>
    </row>
    <row r="73" spans="1:16" ht="17.25" customHeight="1" x14ac:dyDescent="0.25">
      <c r="A73" s="54">
        <v>13.02</v>
      </c>
      <c r="B73" s="23" t="s">
        <v>99</v>
      </c>
      <c r="C73" s="27"/>
      <c r="D73" s="27"/>
      <c r="E73" s="27"/>
      <c r="F73" s="27"/>
      <c r="G73" s="47">
        <v>-6000</v>
      </c>
      <c r="H73" s="27"/>
      <c r="I73" s="27"/>
      <c r="J73" s="47">
        <f>-J72</f>
        <v>-1202.5899999999999</v>
      </c>
      <c r="K73" s="27"/>
      <c r="L73" s="72">
        <f>J73*100/G73</f>
        <v>20.043166666666664</v>
      </c>
      <c r="M73" s="98"/>
    </row>
    <row r="74" spans="1:16" ht="15.75" customHeight="1" x14ac:dyDescent="0.25">
      <c r="A74" s="54">
        <v>13.03</v>
      </c>
      <c r="B74" s="23" t="s">
        <v>100</v>
      </c>
      <c r="C74" s="27"/>
      <c r="D74" s="27"/>
      <c r="E74" s="27"/>
      <c r="F74" s="47">
        <v>-32000</v>
      </c>
      <c r="G74" s="27"/>
      <c r="H74" s="27"/>
      <c r="I74" s="47">
        <f>-I72</f>
        <v>-5237.13</v>
      </c>
      <c r="J74" s="27"/>
      <c r="K74" s="27"/>
      <c r="L74" s="27"/>
      <c r="M74" s="98"/>
    </row>
    <row r="75" spans="1:16" s="3" customFormat="1" ht="18.75" customHeight="1" x14ac:dyDescent="0.25">
      <c r="A75" s="23"/>
      <c r="B75" s="23" t="s">
        <v>101</v>
      </c>
      <c r="C75" s="23"/>
      <c r="D75" s="23"/>
      <c r="E75" s="23"/>
      <c r="F75" s="20">
        <f>F70</f>
        <v>10330</v>
      </c>
      <c r="G75" s="53">
        <f>G70</f>
        <v>1170</v>
      </c>
      <c r="H75" s="23"/>
      <c r="I75" s="53">
        <v>0</v>
      </c>
      <c r="J75" s="53">
        <v>0</v>
      </c>
      <c r="K75" s="72">
        <f t="shared" ref="K75:L76" si="3">I75*100/F75</f>
        <v>0</v>
      </c>
      <c r="L75" s="72">
        <f t="shared" si="3"/>
        <v>0</v>
      </c>
    </row>
    <row r="76" spans="1:16" s="3" customFormat="1" ht="28.5" customHeight="1" x14ac:dyDescent="0.25">
      <c r="A76" s="23"/>
      <c r="B76" s="10" t="s">
        <v>102</v>
      </c>
      <c r="C76" s="74"/>
      <c r="D76" s="18"/>
      <c r="E76" s="18"/>
      <c r="F76" s="20">
        <f>F66+F75</f>
        <v>21190</v>
      </c>
      <c r="G76" s="20">
        <f>G66+G75</f>
        <v>1170</v>
      </c>
      <c r="H76" s="22"/>
      <c r="I76" s="20">
        <f>I66+I70+I75</f>
        <v>8324.9500000000007</v>
      </c>
      <c r="J76" s="20">
        <v>0</v>
      </c>
      <c r="K76" s="72">
        <f t="shared" si="3"/>
        <v>39.287163756488916</v>
      </c>
      <c r="L76" s="72">
        <f t="shared" si="3"/>
        <v>0</v>
      </c>
    </row>
    <row r="77" spans="1:16" ht="15.75" customHeight="1" x14ac:dyDescent="0.25">
      <c r="A77" s="27"/>
      <c r="B77" s="23" t="s">
        <v>112</v>
      </c>
      <c r="C77" s="73"/>
      <c r="D77" s="88"/>
      <c r="E77" s="88"/>
      <c r="F77" s="20">
        <f>F9+F59+F76</f>
        <v>163599</v>
      </c>
      <c r="G77" s="20">
        <f>G9+G59+G76</f>
        <v>26657</v>
      </c>
      <c r="H77" s="15"/>
      <c r="I77" s="20">
        <f>I9+I59+I76</f>
        <v>46189.55</v>
      </c>
      <c r="J77" s="20">
        <f>J9+J59+J76</f>
        <v>256.58999999999997</v>
      </c>
      <c r="K77" s="72">
        <f>I77*100/F77</f>
        <v>28.233393847150655</v>
      </c>
      <c r="L77" s="72">
        <f>J77*100/G77</f>
        <v>0.96256142851783755</v>
      </c>
    </row>
    <row r="78" spans="1:16" ht="18" customHeight="1" x14ac:dyDescent="0.25">
      <c r="B78" s="23" t="s">
        <v>113</v>
      </c>
      <c r="C78" s="78"/>
      <c r="D78" s="99"/>
      <c r="E78" s="99"/>
      <c r="F78" s="113">
        <f>F77+G77</f>
        <v>190256</v>
      </c>
      <c r="G78" s="113"/>
      <c r="H78" s="100"/>
      <c r="I78" s="113">
        <f>I77+J77</f>
        <v>46446.14</v>
      </c>
      <c r="J78" s="113"/>
      <c r="K78" s="117">
        <f>I78*100/F78</f>
        <v>24.412444285594148</v>
      </c>
      <c r="L78" s="117"/>
    </row>
    <row r="79" spans="1:16" ht="16.5" customHeight="1" x14ac:dyDescent="0.25">
      <c r="B79" s="3" t="s">
        <v>114</v>
      </c>
      <c r="C79" s="28"/>
      <c r="D79" s="28"/>
      <c r="E79" s="28"/>
      <c r="F79" s="2">
        <f>F77+F72</f>
        <v>195599</v>
      </c>
      <c r="G79" s="2">
        <f>G77+G72+G32</f>
        <v>52657</v>
      </c>
      <c r="H79" s="28"/>
      <c r="I79" s="2">
        <f>I77+I72</f>
        <v>51426.68</v>
      </c>
      <c r="J79" s="2">
        <f>J77+J72+J32</f>
        <v>1459.1799999999998</v>
      </c>
      <c r="K79" s="72">
        <f>I79*100/F79</f>
        <v>26.291893107837975</v>
      </c>
      <c r="L79" s="72">
        <f>J79*100/G79</f>
        <v>2.7711035569819771</v>
      </c>
    </row>
    <row r="80" spans="1:16" ht="16.5" customHeight="1" x14ac:dyDescent="0.25">
      <c r="B80" s="3" t="s">
        <v>115</v>
      </c>
      <c r="C80" s="28"/>
      <c r="D80" s="28"/>
      <c r="E80" s="28"/>
      <c r="F80" s="113">
        <f>F79+G79</f>
        <v>248256</v>
      </c>
      <c r="G80" s="113"/>
      <c r="H80" s="28"/>
      <c r="I80" s="113">
        <f>I79+J79</f>
        <v>52885.86</v>
      </c>
      <c r="J80" s="113"/>
      <c r="K80" s="117">
        <f>I80*100/F80</f>
        <v>21.3029534029389</v>
      </c>
      <c r="L80" s="117"/>
    </row>
    <row r="81" spans="1:15" ht="16.5" customHeight="1" x14ac:dyDescent="0.25">
      <c r="C81" s="28"/>
      <c r="D81" s="28"/>
      <c r="E81" s="28"/>
      <c r="F81" s="28"/>
      <c r="G81" s="28"/>
      <c r="H81" s="28"/>
      <c r="I81" s="28"/>
      <c r="J81" s="28"/>
    </row>
    <row r="82" spans="1:15" x14ac:dyDescent="0.25">
      <c r="C82" s="28"/>
      <c r="D82" s="28"/>
      <c r="E82" s="28"/>
      <c r="F82" s="28"/>
      <c r="G82" s="28"/>
      <c r="H82" s="28"/>
      <c r="I82" s="28"/>
      <c r="J82" s="28"/>
    </row>
    <row r="83" spans="1:15" x14ac:dyDescent="0.25">
      <c r="C83" s="28"/>
      <c r="D83" s="28"/>
      <c r="E83" s="28"/>
      <c r="F83" s="28"/>
      <c r="G83" s="28"/>
      <c r="H83" s="28"/>
      <c r="I83" s="28"/>
      <c r="J83" s="28"/>
    </row>
    <row r="84" spans="1:15" x14ac:dyDescent="0.25">
      <c r="C84" s="28"/>
      <c r="D84" s="28"/>
      <c r="E84" s="28"/>
      <c r="F84" s="28"/>
      <c r="G84" s="28"/>
      <c r="H84" s="28"/>
      <c r="I84" s="28"/>
      <c r="J84" s="28"/>
    </row>
    <row r="85" spans="1:15" x14ac:dyDescent="0.25">
      <c r="C85" s="28"/>
      <c r="D85" s="28"/>
      <c r="E85" s="28"/>
      <c r="F85" s="28"/>
      <c r="G85" s="28"/>
      <c r="H85" s="28"/>
      <c r="I85" s="28"/>
      <c r="J85" s="28"/>
    </row>
    <row r="86" spans="1:15" s="3" customFormat="1" x14ac:dyDescent="0.25"/>
    <row r="87" spans="1:15" s="3" customFormat="1" x14ac:dyDescent="0.25">
      <c r="O87" s="59"/>
    </row>
    <row r="88" spans="1:15" x14ac:dyDescent="0.25">
      <c r="A88" s="3"/>
      <c r="B88" s="5"/>
      <c r="C88" s="78"/>
      <c r="D88" s="101"/>
      <c r="E88" s="101"/>
      <c r="F88" s="2"/>
      <c r="G88" s="2"/>
      <c r="H88" s="58"/>
      <c r="I88" s="59"/>
      <c r="J88" s="58"/>
      <c r="K88" s="102"/>
      <c r="L88" s="102"/>
    </row>
    <row r="89" spans="1:15" x14ac:dyDescent="0.25">
      <c r="A89" s="3"/>
      <c r="B89" s="5"/>
      <c r="C89" s="78"/>
      <c r="D89" s="101"/>
      <c r="E89" s="101"/>
      <c r="F89" s="2"/>
      <c r="G89" s="2"/>
      <c r="H89" s="58"/>
      <c r="I89" s="2"/>
      <c r="J89" s="2"/>
      <c r="K89" s="102"/>
      <c r="L89" s="102"/>
    </row>
    <row r="90" spans="1:15" x14ac:dyDescent="0.25">
      <c r="B90" s="5"/>
      <c r="D90" s="103"/>
      <c r="E90" s="104"/>
      <c r="F90" s="105"/>
      <c r="G90" s="106"/>
      <c r="H90" s="36"/>
      <c r="I90" s="2"/>
      <c r="J90" s="2"/>
      <c r="K90" s="102"/>
      <c r="L90" s="107"/>
    </row>
    <row r="91" spans="1:15" x14ac:dyDescent="0.25">
      <c r="A91" s="108"/>
      <c r="B91" s="5"/>
      <c r="F91" s="105"/>
      <c r="I91" s="2"/>
      <c r="K91" s="102"/>
      <c r="L91" s="107"/>
    </row>
    <row r="92" spans="1:15" x14ac:dyDescent="0.25">
      <c r="I92" s="115"/>
      <c r="J92" s="115"/>
      <c r="K92" s="115"/>
      <c r="L92" s="115"/>
    </row>
    <row r="93" spans="1:15" x14ac:dyDescent="0.25">
      <c r="I93" s="115"/>
      <c r="J93" s="115"/>
      <c r="K93" s="115"/>
      <c r="L93" s="115"/>
    </row>
    <row r="94" spans="1:15" x14ac:dyDescent="0.25">
      <c r="I94" s="115"/>
      <c r="J94" s="115"/>
      <c r="K94" s="115"/>
      <c r="L94" s="115"/>
    </row>
    <row r="95" spans="1:15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</row>
  </sheetData>
  <mergeCells count="22">
    <mergeCell ref="A10:B10"/>
    <mergeCell ref="A5:B5"/>
    <mergeCell ref="A59:B59"/>
    <mergeCell ref="A60:B60"/>
    <mergeCell ref="A61:B61"/>
    <mergeCell ref="A1:K1"/>
    <mergeCell ref="A2:K2"/>
    <mergeCell ref="F4:G4"/>
    <mergeCell ref="I4:J4"/>
    <mergeCell ref="K4:L4"/>
    <mergeCell ref="I3:L3"/>
    <mergeCell ref="D4:E4"/>
    <mergeCell ref="B66:C66"/>
    <mergeCell ref="F78:G78"/>
    <mergeCell ref="A95:L95"/>
    <mergeCell ref="I92:L94"/>
    <mergeCell ref="B51:B52"/>
    <mergeCell ref="I78:J78"/>
    <mergeCell ref="K78:L78"/>
    <mergeCell ref="F80:G80"/>
    <mergeCell ref="I80:J80"/>
    <mergeCell ref="K80:L80"/>
  </mergeCells>
  <printOptions horizontalCentered="1" gridLines="1"/>
  <pageMargins left="0.23" right="0.49" top="0.54" bottom="0.16" header="0.28999999999999998" footer="0.5"/>
  <pageSetup paperSize="9" scale="54" orientation="portrait" r:id="rId1"/>
  <rowBreaks count="1" manualBreakCount="1">
    <brk id="9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A3" sqref="A3"/>
    </sheetView>
  </sheetViews>
  <sheetFormatPr defaultRowHeight="15" x14ac:dyDescent="0.25"/>
  <cols>
    <col min="1" max="1" width="18.28515625" customWidth="1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ht="22.5" customHeight="1" x14ac:dyDescent="0.25">
      <c r="A2" s="7">
        <v>305280911</v>
      </c>
    </row>
    <row r="3" spans="1:7" ht="67.5" customHeight="1" x14ac:dyDescent="0.25">
      <c r="A3" s="8"/>
      <c r="B3" s="128"/>
      <c r="C3" s="128"/>
      <c r="D3" s="128"/>
    </row>
    <row r="4" spans="1:7" x14ac:dyDescent="0.25">
      <c r="A4" s="129"/>
      <c r="B4" s="129"/>
    </row>
    <row r="5" spans="1:7" x14ac:dyDescent="0.25">
      <c r="A5" s="129"/>
      <c r="B5" s="129"/>
    </row>
    <row r="6" spans="1:7" ht="60" customHeight="1" x14ac:dyDescent="0.25">
      <c r="A6" s="9"/>
      <c r="B6" s="128"/>
      <c r="C6" s="128"/>
      <c r="D6" s="128"/>
      <c r="E6" s="128"/>
      <c r="F6" s="128"/>
      <c r="G6" s="128"/>
    </row>
  </sheetData>
  <mergeCells count="4">
    <mergeCell ref="B3:D3"/>
    <mergeCell ref="B4:B5"/>
    <mergeCell ref="A4:A5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Rev+Cap</vt:lpstr>
      <vt:lpstr>Sheet1</vt:lpstr>
      <vt:lpstr>'Rev+Cap'!Print_Area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BUDGET</dc:creator>
  <cp:lastModifiedBy>Bhuvaneswari</cp:lastModifiedBy>
  <cp:lastPrinted>2019-07-12T06:03:40Z</cp:lastPrinted>
  <dcterms:created xsi:type="dcterms:W3CDTF">2016-01-11T10:49:32Z</dcterms:created>
  <dcterms:modified xsi:type="dcterms:W3CDTF">2019-07-25T09:27:43Z</dcterms:modified>
</cp:coreProperties>
</file>